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955" activeTab="0"/>
  </bookViews>
  <sheets>
    <sheet name="per mitjan-canal" sheetId="1" r:id="rId1"/>
    <sheet name="Full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<sst xmlns="http://schemas.openxmlformats.org/spreadsheetml/2006/main" count="36" uniqueCount="36">
  <si>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Total general</t>
  </si>
  <si>
    <t>CAMPANYES / ACCIONS DE COMUNICACIÓ</t>
  </si>
  <si>
    <t>Ajuntament de Mataró</t>
  </si>
  <si>
    <t>Mataró Neta</t>
  </si>
  <si>
    <t>Promoció del Comerç</t>
  </si>
  <si>
    <t>Dia Internacional Dona</t>
  </si>
  <si>
    <t>Setmana Informació i Orientació Professional</t>
  </si>
  <si>
    <t>Premsa</t>
  </si>
  <si>
    <t>Inauguració Museu Can Marfà</t>
  </si>
  <si>
    <t>Festa al Cel</t>
  </si>
  <si>
    <t>Casals d'Estiu</t>
  </si>
  <si>
    <t>Fira de Sant Ponç</t>
  </si>
  <si>
    <t>Volta ciclista a Catalunya</t>
  </si>
  <si>
    <t>Festa al Port</t>
  </si>
  <si>
    <t>Fira Atraccions i Primavera</t>
  </si>
  <si>
    <t>Campanya Estiu</t>
  </si>
  <si>
    <t>Diada Nacional de Catalunya</t>
  </si>
  <si>
    <t>Fira del Ferrocarril</t>
  </si>
  <si>
    <t>Campanya Nadal</t>
  </si>
  <si>
    <t>Promoció aparcaments</t>
  </si>
  <si>
    <t>Jornada Participació PAM</t>
  </si>
  <si>
    <t>48h Open Puig i Cadafalch</t>
  </si>
  <si>
    <t>Ràdio</t>
  </si>
  <si>
    <t>On Line</t>
  </si>
  <si>
    <t>Exterior</t>
  </si>
  <si>
    <t>Televisió</t>
  </si>
  <si>
    <t>Accions especials</t>
  </si>
  <si>
    <t>Altres suports</t>
  </si>
  <si>
    <t>Creativitat i producció</t>
  </si>
  <si>
    <t>Mitjans</t>
  </si>
  <si>
    <t>Total Campanya</t>
  </si>
  <si>
    <t>Nom Campanya</t>
  </si>
  <si>
    <t>Guia de l'Ensenyament i portes obertes</t>
  </si>
  <si>
    <t xml:space="preserve">Les Santes </t>
  </si>
  <si>
    <t>Temporada arts escèniques</t>
  </si>
  <si>
    <t>Festival Orgue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</si>
</sst>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44" fontId="0" fillId="0" borderId="12" xfId="48" applyFont="1" applyBorder="1" applyAlignment="1">
      <alignment/>
    </xf>
    <xf numFmtId="0" fontId="3" fillId="0" borderId="12" xfId="0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15" xfId="48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Layout" workbookViewId="0" topLeftCell="A16">
      <selection activeCell="A46" sqref="A46"/>
    </sheetView>
  </sheetViews>
  <sheetFormatPr defaultColWidth="9.140625" defaultRowHeight="15"/>
  <cols>
    <col min="1" max="1" width="41.57421875" style="0" bestFit="1" customWidth="1"/>
    <col min="2" max="2" width="15.00390625" style="0" bestFit="1" customWidth="1"/>
    <col min="3" max="3" width="20.421875" style="0" customWidth="1"/>
    <col min="4" max="4" width="11.57421875" style="0" bestFit="1" customWidth="1"/>
    <col min="5" max="5" width="12.00390625" style="0" bestFit="1" customWidth="1"/>
    <col min="6" max="7" width="11.00390625" style="0" bestFit="1" customWidth="1"/>
    <col min="8" max="8" width="12.00390625" style="0" bestFit="1" customWidth="1"/>
    <col min="9" max="9" width="11.00390625" style="0" bestFit="1" customWidth="1"/>
    <col min="10" max="10" width="16.421875" style="0" bestFit="1" customWidth="1"/>
    <col min="11" max="11" width="13.28125" style="0" bestFit="1" customWidth="1"/>
  </cols>
  <sheetData>
    <row r="1" spans="1:4" ht="21">
      <c r="A1" s="20" t="s">
        <v>1</v>
      </c>
      <c r="B1" s="21"/>
      <c r="C1" s="21"/>
      <c r="D1" s="5"/>
    </row>
    <row r="2" spans="1:4" ht="21">
      <c r="A2" s="22" t="s">
        <v>2</v>
      </c>
      <c r="B2" s="23"/>
      <c r="C2" s="23"/>
      <c r="D2" s="5"/>
    </row>
    <row r="3" spans="1:4" ht="18" customHeight="1" thickBot="1">
      <c r="A3" s="24">
        <v>2015</v>
      </c>
      <c r="B3" s="25"/>
      <c r="C3" s="25"/>
      <c r="D3" s="5"/>
    </row>
    <row r="4" spans="1:4" ht="11.25" customHeight="1">
      <c r="A4" s="1"/>
      <c r="B4" s="1"/>
      <c r="C4" s="1"/>
      <c r="D4" s="1"/>
    </row>
    <row r="5" spans="1:11" ht="11.25" customHeight="1">
      <c r="A5" s="18" t="s">
        <v>31</v>
      </c>
      <c r="B5" s="13" t="s">
        <v>30</v>
      </c>
      <c r="C5" s="14" t="s">
        <v>28</v>
      </c>
      <c r="D5" s="15" t="s">
        <v>29</v>
      </c>
      <c r="E5" s="1"/>
      <c r="F5" s="1"/>
      <c r="G5" s="1"/>
      <c r="H5" s="1"/>
      <c r="I5" s="1"/>
      <c r="J5" s="1"/>
      <c r="K5" s="1"/>
    </row>
    <row r="6" spans="1:11" ht="15">
      <c r="A6" s="10"/>
      <c r="B6" s="1"/>
      <c r="C6" s="1"/>
      <c r="D6" s="1"/>
      <c r="E6" s="15" t="s">
        <v>22</v>
      </c>
      <c r="F6" s="15" t="s">
        <v>7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</row>
    <row r="7" spans="1:11" ht="15">
      <c r="A7" s="2" t="s">
        <v>3</v>
      </c>
      <c r="B7" s="4">
        <f>C7+D7</f>
        <v>54617.25</v>
      </c>
      <c r="C7" s="6">
        <f>(28325*1.21)</f>
        <v>34273.25</v>
      </c>
      <c r="D7" s="7">
        <v>20344</v>
      </c>
      <c r="E7" s="9">
        <f>(670.5*1.21)</f>
        <v>811.305</v>
      </c>
      <c r="F7" s="9">
        <f>(3386.3*1.21)</f>
        <v>4097.423</v>
      </c>
      <c r="G7" s="9"/>
      <c r="H7" s="9">
        <f>(3353.75*1.21)</f>
        <v>4058.0375</v>
      </c>
      <c r="I7" s="9">
        <f>(1356*1.21)</f>
        <v>1640.76</v>
      </c>
      <c r="J7" s="9">
        <f>(2250*1.21)</f>
        <v>2722.5</v>
      </c>
      <c r="K7" s="9">
        <f>(277.5*1.21)</f>
        <v>335.775</v>
      </c>
    </row>
    <row r="8" spans="1:11" ht="15">
      <c r="A8" s="2" t="s">
        <v>4</v>
      </c>
      <c r="B8" s="4">
        <f aca="true" t="shared" si="0" ref="B8:B13">SUM(C8:D8)</f>
        <v>24765.07</v>
      </c>
      <c r="C8" s="6">
        <f>(7350*1.21)</f>
        <v>8893.5</v>
      </c>
      <c r="D8" s="7">
        <f aca="true" t="shared" si="1" ref="D8:D13">SUM(E8:K8)</f>
        <v>15871.570000000002</v>
      </c>
      <c r="E8" s="9">
        <f>(828*1.21)+(300*1.21)</f>
        <v>1364.88</v>
      </c>
      <c r="F8" s="9">
        <f>(1521*1.21)+(1075*1.21)</f>
        <v>3141.16</v>
      </c>
      <c r="G8" s="9">
        <f>(2100*1.21)</f>
        <v>2541</v>
      </c>
      <c r="H8" s="9">
        <f>(4703*1.21)+(1030*1.21)</f>
        <v>6936.93</v>
      </c>
      <c r="I8" s="9">
        <f>(600*1.21)+(600*1.21)</f>
        <v>1452</v>
      </c>
      <c r="J8" s="9"/>
      <c r="K8" s="9">
        <f>(90*4)*1.21</f>
        <v>435.59999999999997</v>
      </c>
    </row>
    <row r="9" spans="1:11" ht="15">
      <c r="A9" s="2" t="s">
        <v>5</v>
      </c>
      <c r="B9" s="4">
        <f t="shared" si="0"/>
        <v>2251.81</v>
      </c>
      <c r="C9" s="6">
        <f>(500*1.21)</f>
        <v>605</v>
      </c>
      <c r="D9" s="7">
        <f t="shared" si="1"/>
        <v>1646.81</v>
      </c>
      <c r="E9" s="9"/>
      <c r="F9" s="9">
        <f>(1091*1.21)</f>
        <v>1320.11</v>
      </c>
      <c r="G9" s="9"/>
      <c r="H9" s="9">
        <f>(270*1.21)</f>
        <v>326.7</v>
      </c>
      <c r="I9" s="9"/>
      <c r="J9" s="9"/>
      <c r="K9" s="9"/>
    </row>
    <row r="10" spans="1:11" ht="15">
      <c r="A10" s="2" t="s">
        <v>6</v>
      </c>
      <c r="B10" s="4">
        <f t="shared" si="0"/>
        <v>7662.929999999999</v>
      </c>
      <c r="C10" s="6">
        <f>(3938*1.21)</f>
        <v>4764.98</v>
      </c>
      <c r="D10" s="7">
        <f t="shared" si="1"/>
        <v>2897.95</v>
      </c>
      <c r="E10" s="9">
        <f>(150*1.21)</f>
        <v>181.5</v>
      </c>
      <c r="F10" s="9">
        <f>(850*1.21)</f>
        <v>1028.5</v>
      </c>
      <c r="G10" s="9">
        <f>(275*1.21)</f>
        <v>332.75</v>
      </c>
      <c r="H10" s="9">
        <f>(1120*1.21)</f>
        <v>1355.2</v>
      </c>
      <c r="I10" s="9"/>
      <c r="J10" s="9"/>
      <c r="K10" s="9"/>
    </row>
    <row r="11" spans="1:11" ht="15">
      <c r="A11" s="2" t="s">
        <v>8</v>
      </c>
      <c r="B11" s="4">
        <f t="shared" si="0"/>
        <v>4376.57</v>
      </c>
      <c r="C11" s="6">
        <f>(612*1.21)</f>
        <v>740.52</v>
      </c>
      <c r="D11" s="7">
        <f t="shared" si="1"/>
        <v>3636.05</v>
      </c>
      <c r="E11" s="9">
        <f>(225*1.21)</f>
        <v>272.25</v>
      </c>
      <c r="F11" s="9">
        <f>(2400*1.21)</f>
        <v>2904</v>
      </c>
      <c r="G11" s="9"/>
      <c r="H11" s="9">
        <f>(380*1.21)</f>
        <v>459.8</v>
      </c>
      <c r="I11" s="9"/>
      <c r="J11" s="9"/>
      <c r="K11" s="9"/>
    </row>
    <row r="12" spans="1:11" ht="15">
      <c r="A12" s="2" t="s">
        <v>9</v>
      </c>
      <c r="B12" s="4">
        <f t="shared" si="0"/>
        <v>29834.97</v>
      </c>
      <c r="C12" s="6">
        <f>(3866*1.21)</f>
        <v>4677.86</v>
      </c>
      <c r="D12" s="7">
        <f t="shared" si="1"/>
        <v>25157.11</v>
      </c>
      <c r="E12" s="9">
        <f>(1675*1.21)</f>
        <v>2026.75</v>
      </c>
      <c r="F12" s="9">
        <f>(2008*1.21)</f>
        <v>2429.68</v>
      </c>
      <c r="G12" s="9">
        <f>(800*1.21)</f>
        <v>968</v>
      </c>
      <c r="H12" s="9">
        <f>(15908*1.21)</f>
        <v>19248.68</v>
      </c>
      <c r="I12" s="9">
        <f>(400*1.21)</f>
        <v>484</v>
      </c>
      <c r="J12" s="9"/>
      <c r="K12" s="9"/>
    </row>
    <row r="13" spans="1:11" ht="15">
      <c r="A13" s="2" t="s">
        <v>10</v>
      </c>
      <c r="B13" s="4">
        <f t="shared" si="0"/>
        <v>3158.1</v>
      </c>
      <c r="C13" s="6">
        <f>(1085*1.21)+(1375*1.21)</f>
        <v>2976.6</v>
      </c>
      <c r="D13" s="7">
        <f t="shared" si="1"/>
        <v>181.5</v>
      </c>
      <c r="E13" s="9"/>
      <c r="F13" s="9"/>
      <c r="G13" s="9"/>
      <c r="H13" s="9">
        <f>(150*1.21)</f>
        <v>181.5</v>
      </c>
      <c r="I13" s="9"/>
      <c r="J13" s="9"/>
      <c r="K13" s="9"/>
    </row>
    <row r="14" spans="1:11" ht="15">
      <c r="A14" s="2" t="s">
        <v>11</v>
      </c>
      <c r="B14" s="4">
        <f aca="true" t="shared" si="2" ref="B14:B22">SUM(C14:D14)</f>
        <v>2359.5</v>
      </c>
      <c r="C14" s="6">
        <v>0</v>
      </c>
      <c r="D14" s="7">
        <f aca="true" t="shared" si="3" ref="D14:D22">SUM(E14:K14)</f>
        <v>2359.5</v>
      </c>
      <c r="E14" s="9">
        <f>(150*1.21)</f>
        <v>181.5</v>
      </c>
      <c r="F14" s="9">
        <f>(1100*1.21)</f>
        <v>1331</v>
      </c>
      <c r="G14" s="9"/>
      <c r="H14" s="9">
        <f>(700*1.21)</f>
        <v>847</v>
      </c>
      <c r="I14" s="9"/>
      <c r="J14" s="9"/>
      <c r="K14" s="9"/>
    </row>
    <row r="15" spans="1:11" ht="15">
      <c r="A15" s="2" t="s">
        <v>12</v>
      </c>
      <c r="B15" s="4">
        <f t="shared" si="2"/>
        <v>1164.02</v>
      </c>
      <c r="C15" s="6">
        <f>(400*1.21)</f>
        <v>484</v>
      </c>
      <c r="D15" s="7">
        <f t="shared" si="3"/>
        <v>680.02</v>
      </c>
      <c r="E15" s="9"/>
      <c r="F15" s="9"/>
      <c r="G15" s="9"/>
      <c r="H15" s="9">
        <f>(562*1.21)</f>
        <v>680.02</v>
      </c>
      <c r="I15" s="9"/>
      <c r="J15" s="9"/>
      <c r="K15" s="9"/>
    </row>
    <row r="16" spans="1:11" ht="15">
      <c r="A16" s="2" t="s">
        <v>13</v>
      </c>
      <c r="B16" s="4">
        <f t="shared" si="2"/>
        <v>5311.9</v>
      </c>
      <c r="C16" s="6">
        <f>(899*1.21)</f>
        <v>1087.79</v>
      </c>
      <c r="D16" s="7">
        <f t="shared" si="3"/>
        <v>4224.11</v>
      </c>
      <c r="E16" s="9">
        <f>(150*1.21)</f>
        <v>181.5</v>
      </c>
      <c r="F16" s="9">
        <f>(2158*1.21)</f>
        <v>2611.18</v>
      </c>
      <c r="G16" s="9"/>
      <c r="H16" s="9">
        <f>(1183*1.21)</f>
        <v>1431.43</v>
      </c>
      <c r="I16" s="9"/>
      <c r="J16" s="9"/>
      <c r="K16" s="9"/>
    </row>
    <row r="17" spans="1:11" ht="15">
      <c r="A17" s="2" t="s">
        <v>14</v>
      </c>
      <c r="B17" s="4">
        <f t="shared" si="2"/>
        <v>3597.33</v>
      </c>
      <c r="C17" s="6"/>
      <c r="D17" s="7">
        <f t="shared" si="3"/>
        <v>3597.33</v>
      </c>
      <c r="E17" s="9"/>
      <c r="F17" s="9">
        <f>(1773*1.21)</f>
        <v>2145.33</v>
      </c>
      <c r="G17" s="9"/>
      <c r="H17" s="9">
        <f>(950*1.21)</f>
        <v>1149.5</v>
      </c>
      <c r="I17" s="9">
        <f>(250*1.21)</f>
        <v>302.5</v>
      </c>
      <c r="J17" s="9"/>
      <c r="K17" s="9"/>
    </row>
    <row r="18" spans="1:11" ht="15">
      <c r="A18" s="2" t="s">
        <v>15</v>
      </c>
      <c r="B18" s="4">
        <f t="shared" si="2"/>
        <v>25546.730000000003</v>
      </c>
      <c r="C18" s="6">
        <f>(3727*1.21)+(4300*1.21)</f>
        <v>9712.67</v>
      </c>
      <c r="D18" s="7">
        <f t="shared" si="3"/>
        <v>15834.060000000001</v>
      </c>
      <c r="E18" s="9">
        <f>(9264*1.21)</f>
        <v>11209.44</v>
      </c>
      <c r="F18" s="9"/>
      <c r="G18" s="9"/>
      <c r="H18" s="9">
        <f>(3822*1.21)</f>
        <v>4624.62</v>
      </c>
      <c r="I18" s="9"/>
      <c r="J18" s="9"/>
      <c r="K18" s="9"/>
    </row>
    <row r="19" spans="1:11" ht="15">
      <c r="A19" s="2" t="s">
        <v>16</v>
      </c>
      <c r="B19" s="4">
        <f t="shared" si="2"/>
        <v>756.25</v>
      </c>
      <c r="C19" s="6"/>
      <c r="D19" s="7">
        <f t="shared" si="3"/>
        <v>756.25</v>
      </c>
      <c r="E19" s="9"/>
      <c r="F19" s="9"/>
      <c r="G19" s="9"/>
      <c r="H19" s="9">
        <f>(625*1.21)</f>
        <v>756.25</v>
      </c>
      <c r="I19" s="9"/>
      <c r="J19" s="9"/>
      <c r="K19" s="9"/>
    </row>
    <row r="20" spans="1:11" ht="15">
      <c r="A20" s="2" t="s">
        <v>17</v>
      </c>
      <c r="B20" s="4">
        <f t="shared" si="2"/>
        <v>2462.35</v>
      </c>
      <c r="C20" s="6">
        <f>(600*1.21)</f>
        <v>726</v>
      </c>
      <c r="D20" s="7">
        <f t="shared" si="3"/>
        <v>1736.35</v>
      </c>
      <c r="E20" s="9">
        <f>(150*1.21)</f>
        <v>181.5</v>
      </c>
      <c r="F20" s="9">
        <f>(1075*1.21)</f>
        <v>1300.75</v>
      </c>
      <c r="G20" s="9"/>
      <c r="H20" s="9">
        <f>(210*1.21)</f>
        <v>254.1</v>
      </c>
      <c r="I20" s="9"/>
      <c r="J20" s="9"/>
      <c r="K20" s="9"/>
    </row>
    <row r="21" spans="1:11" ht="15">
      <c r="A21" s="2" t="s">
        <v>18</v>
      </c>
      <c r="B21" s="4">
        <f t="shared" si="2"/>
        <v>19882.72</v>
      </c>
      <c r="C21" s="6">
        <f>(7030*1.21)+(172*1.21)</f>
        <v>8714.42</v>
      </c>
      <c r="D21" s="7">
        <f t="shared" si="3"/>
        <v>11168.300000000001</v>
      </c>
      <c r="E21" s="9">
        <f>(1850*1.21)</f>
        <v>2238.5</v>
      </c>
      <c r="F21" s="9">
        <f>(5970*1.21)</f>
        <v>7223.7</v>
      </c>
      <c r="G21" s="9"/>
      <c r="H21" s="9">
        <f>(1410*1.21)</f>
        <v>1706.1</v>
      </c>
      <c r="I21" s="9"/>
      <c r="J21" s="9"/>
      <c r="K21" s="9"/>
    </row>
    <row r="22" spans="1:11" ht="15">
      <c r="A22" s="2" t="s">
        <v>19</v>
      </c>
      <c r="B22" s="4">
        <f t="shared" si="2"/>
        <v>7827.49</v>
      </c>
      <c r="C22" s="6">
        <f>(1050*1.21)</f>
        <v>1270.5</v>
      </c>
      <c r="D22" s="7">
        <f t="shared" si="3"/>
        <v>6556.99</v>
      </c>
      <c r="E22" s="9"/>
      <c r="F22" s="9">
        <f>(5419*1.21)</f>
        <v>6556.99</v>
      </c>
      <c r="G22" s="9"/>
      <c r="H22" s="9"/>
      <c r="I22" s="9"/>
      <c r="J22" s="9"/>
      <c r="K22" s="9"/>
    </row>
    <row r="23" spans="1:11" ht="15">
      <c r="A23" s="2" t="s">
        <v>20</v>
      </c>
      <c r="B23" s="4">
        <f>SUM(C23:D23)</f>
        <v>2232.45</v>
      </c>
      <c r="C23" s="6"/>
      <c r="D23" s="7">
        <f>SUM(E23:K23)</f>
        <v>2232.45</v>
      </c>
      <c r="E23" s="9">
        <f>(150*1.21)</f>
        <v>181.5</v>
      </c>
      <c r="F23" s="9">
        <f>(1091*1.21)</f>
        <v>1320.11</v>
      </c>
      <c r="G23" s="9"/>
      <c r="H23" s="9">
        <f>180*1.21</f>
        <v>217.79999999999998</v>
      </c>
      <c r="I23" s="9">
        <f>424*1.21</f>
        <v>513.04</v>
      </c>
      <c r="J23" s="9"/>
      <c r="K23" s="9"/>
    </row>
    <row r="24" spans="1:11" ht="15">
      <c r="A24" s="2" t="s">
        <v>21</v>
      </c>
      <c r="B24" s="4">
        <f>SUM(C24:D24)</f>
        <v>1327.37</v>
      </c>
      <c r="C24" s="6">
        <f>310*1.21</f>
        <v>375.09999999999997</v>
      </c>
      <c r="D24" s="7">
        <f>SUM(E24:K24)</f>
        <v>952.27</v>
      </c>
      <c r="E24" s="9"/>
      <c r="F24" s="9">
        <f>421*1.21</f>
        <v>509.40999999999997</v>
      </c>
      <c r="G24" s="9"/>
      <c r="H24" s="9">
        <f>366*1.21</f>
        <v>442.86</v>
      </c>
      <c r="I24" s="9"/>
      <c r="J24" s="9"/>
      <c r="K24" s="9"/>
    </row>
    <row r="25" spans="1:11" ht="15">
      <c r="A25" s="2" t="s">
        <v>32</v>
      </c>
      <c r="B25" s="4">
        <v>6186.11</v>
      </c>
      <c r="C25" s="6">
        <v>6186.11</v>
      </c>
      <c r="D25" s="7"/>
      <c r="E25" s="9"/>
      <c r="F25" s="9"/>
      <c r="G25" s="9"/>
      <c r="H25" s="9"/>
      <c r="I25" s="9"/>
      <c r="J25" s="9"/>
      <c r="K25" s="9"/>
    </row>
    <row r="26" spans="1:11" ht="15">
      <c r="A26" s="2" t="s">
        <v>33</v>
      </c>
      <c r="B26" s="4">
        <f>SUM(C26:D26)</f>
        <v>35947.299999999996</v>
      </c>
      <c r="C26" s="6">
        <v>14140.46</v>
      </c>
      <c r="D26" s="7">
        <f>SUM(E26:K26)</f>
        <v>21806.839999999997</v>
      </c>
      <c r="E26" s="19">
        <v>2419.99</v>
      </c>
      <c r="F26" s="19">
        <v>259.18</v>
      </c>
      <c r="G26" s="19">
        <v>5618.16</v>
      </c>
      <c r="H26" s="19">
        <v>6642.31</v>
      </c>
      <c r="I26" s="19">
        <v>6716.19</v>
      </c>
      <c r="J26" s="19"/>
      <c r="K26" s="19">
        <v>151.01</v>
      </c>
    </row>
    <row r="27" spans="1:11" ht="15">
      <c r="A27" s="2" t="s">
        <v>34</v>
      </c>
      <c r="B27" s="4">
        <f>SUM(C27:D27)</f>
        <v>13350.73</v>
      </c>
      <c r="C27" s="6">
        <v>12348.85</v>
      </c>
      <c r="D27" s="7">
        <f>SUM(E27:K27)</f>
        <v>1001.88</v>
      </c>
      <c r="E27" s="19"/>
      <c r="F27" s="19"/>
      <c r="G27" s="19"/>
      <c r="H27" s="19">
        <v>955.9</v>
      </c>
      <c r="I27" s="19"/>
      <c r="J27" s="19"/>
      <c r="K27" s="19">
        <v>45.98</v>
      </c>
    </row>
    <row r="28" spans="1:11" ht="15.75" thickBot="1">
      <c r="A28" s="2" t="s">
        <v>35</v>
      </c>
      <c r="B28" s="4">
        <f>SUM(C28:D28)</f>
        <v>4047.08</v>
      </c>
      <c r="C28" s="6">
        <v>2337.95</v>
      </c>
      <c r="D28" s="7">
        <f>SUM(E28:K28)</f>
        <v>1709.13</v>
      </c>
      <c r="E28" s="17"/>
      <c r="F28" s="17"/>
      <c r="G28" s="17">
        <v>347.88</v>
      </c>
      <c r="H28" s="17"/>
      <c r="I28" s="17">
        <v>1361.25</v>
      </c>
      <c r="J28" s="17"/>
      <c r="K28" s="17"/>
    </row>
    <row r="29" spans="1:11" s="1" customFormat="1" ht="15.75" thickBot="1">
      <c r="A29" s="3" t="s">
        <v>0</v>
      </c>
      <c r="B29" s="8">
        <f>SUM(B7:B28)</f>
        <v>258666.03</v>
      </c>
      <c r="C29" s="11">
        <f>SUM(C7:C28)</f>
        <v>114315.56000000001</v>
      </c>
      <c r="D29" s="12">
        <f>SUM(D7:D28)</f>
        <v>144350.47000000003</v>
      </c>
      <c r="E29" s="16">
        <f>SUM(E2:E25)</f>
        <v>18830.625</v>
      </c>
      <c r="F29" s="16">
        <f>SUM(F2:F25)</f>
        <v>37919.34300000001</v>
      </c>
      <c r="G29" s="16">
        <f>SUM(G2:G25)</f>
        <v>3841.75</v>
      </c>
      <c r="H29" s="16">
        <f>SUM(H2:H25)</f>
        <v>44676.527500000004</v>
      </c>
      <c r="I29" s="16">
        <f>SUM(I7:I28)</f>
        <v>12469.74</v>
      </c>
      <c r="J29" s="16">
        <f>SUM(J2:J25)</f>
        <v>2722.5</v>
      </c>
      <c r="K29" s="16">
        <f>SUM(K2:K25)</f>
        <v>771.375</v>
      </c>
    </row>
  </sheetData>
  <sheetProtection/>
  <mergeCells count="3">
    <mergeCell ref="A1:C1"/>
    <mergeCell ref="A2:C2"/>
    <mergeCell ref="A3:C3"/>
  </mergeCells>
  <printOptions horizontalCentered="1"/>
  <pageMargins left="0.3937007874015748" right="0.3937007874015748" top="1.141732283464567" bottom="0.7480314960629921" header="0.31496062992125984" footer="0.5118110236220472"/>
  <pageSetup fitToHeight="0" horizontalDpi="600" verticalDpi="600" orientation="landscape" paperSize="8" r:id="rId2"/>
  <headerFooter>
    <oddHeader>&amp;L&amp;G</oddHeader>
    <oddFooter>&amp;LData de publicació: 17/02/2016</oddFooter>
  </headerFooter>
  <ignoredErrors>
    <ignoredError sqref="I2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yasenjo</cp:lastModifiedBy>
  <cp:lastPrinted>2016-02-17T14:12:28Z</cp:lastPrinted>
  <dcterms:created xsi:type="dcterms:W3CDTF">2015-11-30T13:21:39Z</dcterms:created>
  <dcterms:modified xsi:type="dcterms:W3CDTF">2016-02-17T14:13:07Z</dcterms:modified>
  <cp:category/>
  <cp:version/>
  <cp:contentType/>
  <cp:contentStatus/>
</cp:coreProperties>
</file>